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00" windowHeight="15525" activeTab="0"/>
  </bookViews>
  <sheets>
    <sheet name="Summary" sheetId="1" r:id="rId1"/>
    <sheet name="Calculations-Sources" sheetId="2" r:id="rId2"/>
  </sheets>
  <definedNames/>
  <calcPr fullCalcOnLoad="1"/>
</workbook>
</file>

<file path=xl/sharedStrings.xml><?xml version="1.0" encoding="utf-8"?>
<sst xmlns="http://schemas.openxmlformats.org/spreadsheetml/2006/main" count="63" uniqueCount="46">
  <si>
    <t xml:space="preserve">$0.045 per vehicle-mile for motor vehicle air pollution, Victoria Transport Policy Institute (VTPI), Transportation Cost and Benefit Analysis: Techniques, Estimates and Implications, 2006. http://www.vtpi.org/tca/. Accessed on July 29th, 2008.  </t>
  </si>
  <si>
    <t>Annual per-capita cost savings from physical activity for newly active people, median value of 10 studies is $128/year.  Source: Translating Demand and Benefits Research into Guidelines</t>
  </si>
  <si>
    <t>Reduction in congestion by eliminating motor vehicle commute &amp; utility trips. Per source, p. 3, amount of commute miles * $0.05 is a good estimate for this number.  Source: Translating Demand and Benefits Research into Guidelines, p. 3</t>
  </si>
  <si>
    <t xml:space="preserve">Total benefit of switch to bicycle trips, including pollution, roadway, vehicle, fuel, parking, energy conservation, traffic safety. Cost savings to users for replacing commuting and utility trips with nonmotorized trips. Source: Litman, Todd, “Quantifying the Benefits of Nonmotorized Transportation for Achieving Mobility
Management Objectives” Victoria Transport Policy Institute, November 30, 2004. http://www.vtpi.org/nmt-tdm.pdf
</t>
  </si>
  <si>
    <t>Recreation benefit</t>
  </si>
  <si>
    <t xml:space="preserve">Cost savings to users for replacing commuting and utility trips with nonmotorized trips, based on total cost of vehicle ownership, parking, fuel, and also considering cost of non-motorized transportation that replaces it.Source: Litman, Todd, “Quantifying the Benefits of Nonmotorized Transportation for Achieving Mobility
Management Objectives” Victoria Transport Policy Institute, November 30, 2004. http://www.vtpi.org/nmt-tdm.pdf
</t>
  </si>
  <si>
    <t>Air pollution reduction (bicycle &amp; pedestrian combined)</t>
  </si>
  <si>
    <t>Bicyclist health benefit</t>
  </si>
  <si>
    <t>Congestion savings-bicycle commuting &amp; errands</t>
  </si>
  <si>
    <t>User savings from bicycle commuting &amp; errands</t>
  </si>
  <si>
    <t>Subtotal of First method</t>
  </si>
  <si>
    <t>Second  METHOD, all except recreation</t>
  </si>
  <si>
    <t>Second method, recreational benefit</t>
  </si>
  <si>
    <t>Subtotal of second method</t>
  </si>
  <si>
    <t>Pedestrian health benefit</t>
  </si>
  <si>
    <t>Congestion savings-pedestrian commuting &amp; errands</t>
  </si>
  <si>
    <t>User savings-pedestrian commuting &amp; errands</t>
  </si>
  <si>
    <t>Subtotal</t>
  </si>
  <si>
    <t>BICYCLIST BENEFITS</t>
  </si>
  <si>
    <t>PEDESTRIAN BENEFITS</t>
  </si>
  <si>
    <t>Fuel, motor vehicle maintenance, etc.</t>
  </si>
  <si>
    <t>Bicyclist recreation/enjoyment benefit</t>
  </si>
  <si>
    <t>Pedestrian recreation/enjoyment benefit</t>
  </si>
  <si>
    <t>Enjoyment/recreation benefit</t>
  </si>
  <si>
    <t>Hard dollar savings and benefits (average of two methods)</t>
  </si>
  <si>
    <t>Bicycle Trips</t>
  </si>
  <si>
    <t>Enter your numbers here--&gt;</t>
  </si>
  <si>
    <t>Pedestrian Trips</t>
  </si>
  <si>
    <t>Calculations and sources</t>
  </si>
  <si>
    <t>Bicycling/walking savings calculator</t>
  </si>
  <si>
    <t>Cost savings and benefit for one year of regular bicycling or walking</t>
  </si>
  <si>
    <t>Number of bicycle trips (one-way) taken in the year</t>
  </si>
  <si>
    <t>Average/typical miles per trip (one way) (typical 1 mile for school trip)</t>
  </si>
  <si>
    <t>Bicycle miles ridden in the year</t>
  </si>
  <si>
    <t>Number of walking trips taken in the year</t>
  </si>
  <si>
    <t>Average/typical miles per trip (one way) (typically 0.5 miles for school trip)</t>
  </si>
  <si>
    <t>Pedestrian miles walked in the year</t>
  </si>
  <si>
    <t>Note that the hard dollar savings and benefits include both personal savings (gas, auto maintenance) and benefits (health benefit), but also benefits to society as a whole (congestion reduction, pollution reduction)</t>
  </si>
  <si>
    <t>Recreation benefit quantifies "How much I like or enjoy this activity compared with other activities" by an economic model. Net benefit of recreation hours spent, valued at $10/hour using two different, independent methods, in "Translating Demand and Benefits Research into Guidelines". Note that this net benefit is the benefit "above and beyond the value of the time taken by the activity itself."</t>
  </si>
  <si>
    <t>Total Annual Benefit of Bicycle Trips:</t>
  </si>
  <si>
    <t>Total Annual Benefit of Walking Trips:</t>
  </si>
  <si>
    <t>The enjoyment benefit is a way economists have of putting a value on how much we enjoy or value an activity over other activities we could be doing with that time.  Studies show that people value their ability to walk and bicycle and put a high value on the time they spend on those activities.</t>
  </si>
  <si>
    <t>For more info about how the benefits were calculated and research sources for the numbers, see the "Calculations-Sources" worksheet.</t>
  </si>
  <si>
    <t>Average/typical miles per hour</t>
  </si>
  <si>
    <t>Number of hours spent (estimate includes prep and non-riding time of trip)</t>
  </si>
  <si>
    <t>Number of hours spent (estimate includes prep and non-walking time)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</si>
</sst>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b/>
      <i/>
      <sz val="11"/>
      <color indexed="8"/>
      <name val="Calibri"/>
      <family val="2"/>
    </font>
    <font>
      <b/>
      <sz val="14"/>
      <color indexed="8"/>
      <name val="Calibri"/>
      <family val="2"/>
    </font>
    <font>
      <sz val="14"/>
      <color indexed="8"/>
      <name val="Calibri"/>
      <family val="2"/>
    </font>
    <font>
      <b/>
      <sz val="16"/>
      <color indexed="8"/>
      <name val="Calibri"/>
      <family val="2"/>
    </font>
    <font>
      <b/>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14"/>
      <color theme="1"/>
      <name val="Calibri"/>
      <family val="2"/>
    </font>
    <font>
      <b/>
      <sz val="16"/>
      <color theme="1"/>
      <name val="Calibri"/>
      <family val="2"/>
    </font>
    <font>
      <b/>
      <i/>
      <sz val="12"/>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164" fontId="0" fillId="0" borderId="0" xfId="0" applyNumberFormat="1" applyAlignment="1">
      <alignment/>
    </xf>
    <xf numFmtId="0" fontId="40" fillId="0" borderId="0" xfId="0" applyFont="1" applyAlignment="1">
      <alignment/>
    </xf>
    <xf numFmtId="165" fontId="0" fillId="0" borderId="0" xfId="0" applyNumberFormat="1" applyAlignment="1">
      <alignment/>
    </xf>
    <xf numFmtId="165" fontId="40" fillId="0" borderId="0" xfId="0" applyNumberFormat="1" applyFont="1" applyAlignment="1">
      <alignment/>
    </xf>
    <xf numFmtId="0" fontId="40" fillId="0" borderId="0" xfId="0" applyFont="1" applyAlignment="1">
      <alignment/>
    </xf>
    <xf numFmtId="165" fontId="40" fillId="0" borderId="0" xfId="0" applyNumberFormat="1" applyFont="1" applyAlignment="1">
      <alignment/>
    </xf>
    <xf numFmtId="165" fontId="41" fillId="0" borderId="0" xfId="0" applyNumberFormat="1" applyFont="1" applyAlignment="1">
      <alignment/>
    </xf>
    <xf numFmtId="165" fontId="41" fillId="0" borderId="0" xfId="0" applyNumberFormat="1" applyFont="1" applyAlignment="1">
      <alignment/>
    </xf>
    <xf numFmtId="0" fontId="41" fillId="0" borderId="0" xfId="0" applyFont="1" applyAlignment="1">
      <alignment/>
    </xf>
    <xf numFmtId="0" fontId="40" fillId="0" borderId="0" xfId="0" applyFont="1" applyAlignment="1">
      <alignment wrapText="1"/>
    </xf>
    <xf numFmtId="0" fontId="38" fillId="0" borderId="0" xfId="0" applyFont="1" applyAlignment="1">
      <alignment/>
    </xf>
    <xf numFmtId="0" fontId="42" fillId="0" borderId="0" xfId="0" applyFont="1" applyAlignment="1">
      <alignment/>
    </xf>
    <xf numFmtId="0" fontId="40" fillId="0" borderId="0" xfId="0" applyFont="1" applyAlignment="1">
      <alignment horizontal="right"/>
    </xf>
    <xf numFmtId="0" fontId="0" fillId="0" borderId="0" xfId="0" applyAlignment="1">
      <alignment wrapText="1"/>
    </xf>
    <xf numFmtId="0" fontId="43" fillId="0" borderId="0" xfId="0" applyFont="1" applyAlignment="1">
      <alignment/>
    </xf>
    <xf numFmtId="0" fontId="44" fillId="0" borderId="0" xfId="0" applyFont="1" applyAlignment="1">
      <alignment/>
    </xf>
    <xf numFmtId="0" fontId="0" fillId="13" borderId="10" xfId="0" applyFill="1" applyBorder="1" applyAlignment="1" applyProtection="1">
      <alignment/>
      <protection locked="0"/>
    </xf>
    <xf numFmtId="0" fontId="0" fillId="13" borderId="11" xfId="0" applyFill="1" applyBorder="1" applyAlignment="1" applyProtection="1">
      <alignment/>
      <protection locked="0"/>
    </xf>
    <xf numFmtId="0" fontId="45" fillId="13" borderId="12" xfId="0" applyFont="1" applyFill="1" applyBorder="1" applyAlignment="1">
      <alignment/>
    </xf>
    <xf numFmtId="0" fontId="0" fillId="13" borderId="13" xfId="0" applyFill="1" applyBorder="1" applyAlignment="1">
      <alignment/>
    </xf>
    <xf numFmtId="0" fontId="0" fillId="0" borderId="14" xfId="0" applyBorder="1" applyAlignment="1">
      <alignment/>
    </xf>
    <xf numFmtId="0" fontId="38" fillId="33" borderId="12" xfId="0" applyFont="1" applyFill="1" applyBorder="1" applyAlignment="1">
      <alignment/>
    </xf>
    <xf numFmtId="165" fontId="38" fillId="33" borderId="10" xfId="0" applyNumberFormat="1" applyFont="1" applyFill="1" applyBorder="1" applyAlignment="1">
      <alignment/>
    </xf>
    <xf numFmtId="0" fontId="0" fillId="0" borderId="10" xfId="0" applyBorder="1" applyAlignment="1">
      <alignment/>
    </xf>
    <xf numFmtId="0" fontId="38" fillId="33" borderId="10" xfId="0" applyFont="1" applyFill="1" applyBorder="1" applyAlignment="1">
      <alignment/>
    </xf>
    <xf numFmtId="165" fontId="0" fillId="33" borderId="10" xfId="0" applyNumberFormat="1" applyFill="1" applyBorder="1" applyAlignment="1">
      <alignment/>
    </xf>
    <xf numFmtId="0" fontId="0" fillId="13" borderId="14" xfId="0"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3371850</xdr:colOff>
      <xdr:row>4</xdr:row>
      <xdr:rowOff>0</xdr:rowOff>
    </xdr:to>
    <xdr:pic>
      <xdr:nvPicPr>
        <xdr:cNvPr id="1" name="Picture 2" descr="mo-bike-ped-fed-logo-horizontal-transparent-white&amp;transparent-withname-2010-01.png"/>
        <xdr:cNvPicPr preferRelativeResize="1">
          <a:picLocks noChangeAspect="1"/>
        </xdr:cNvPicPr>
      </xdr:nvPicPr>
      <xdr:blipFill>
        <a:blip r:embed="rId1"/>
        <a:srcRect b="37084"/>
        <a:stretch>
          <a:fillRect/>
        </a:stretch>
      </xdr:blipFill>
      <xdr:spPr>
        <a:xfrm>
          <a:off x="0" y="0"/>
          <a:ext cx="33718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C30"/>
  <sheetViews>
    <sheetView showGridLines="0" tabSelected="1" zoomScalePageLayoutView="0" workbookViewId="0" topLeftCell="A1">
      <selection activeCell="C13" sqref="C13"/>
    </sheetView>
  </sheetViews>
  <sheetFormatPr defaultColWidth="9.140625" defaultRowHeight="15"/>
  <cols>
    <col min="1" max="1" width="52.7109375" style="0" customWidth="1"/>
    <col min="3" max="3" width="36.8515625" style="0" customWidth="1"/>
  </cols>
  <sheetData>
    <row r="5" ht="21">
      <c r="A5" s="15" t="s">
        <v>29</v>
      </c>
    </row>
    <row r="6" ht="15.75">
      <c r="A6" s="16" t="s">
        <v>30</v>
      </c>
    </row>
    <row r="7" ht="18.75">
      <c r="A7" s="12"/>
    </row>
    <row r="8" spans="1:2" ht="18.75">
      <c r="A8" s="19" t="s">
        <v>25</v>
      </c>
      <c r="B8" s="20"/>
    </row>
    <row r="9" spans="1:3" ht="30">
      <c r="A9" s="13" t="s">
        <v>26</v>
      </c>
      <c r="B9" s="18">
        <v>360</v>
      </c>
      <c r="C9" s="14" t="s">
        <v>31</v>
      </c>
    </row>
    <row r="10" spans="1:3" ht="30">
      <c r="A10" s="13" t="s">
        <v>26</v>
      </c>
      <c r="B10" s="17">
        <v>2</v>
      </c>
      <c r="C10" s="14" t="s">
        <v>32</v>
      </c>
    </row>
    <row r="11" spans="1:3" ht="15">
      <c r="A11" s="13" t="s">
        <v>26</v>
      </c>
      <c r="B11" s="17">
        <v>8</v>
      </c>
      <c r="C11" s="14" t="s">
        <v>43</v>
      </c>
    </row>
    <row r="12" spans="2:3" ht="15">
      <c r="B12" s="24">
        <f>B10*B9</f>
        <v>720</v>
      </c>
      <c r="C12" s="14" t="s">
        <v>33</v>
      </c>
    </row>
    <row r="13" spans="2:3" ht="45">
      <c r="B13" s="24">
        <f>B12/B11+0.2*B9</f>
        <v>162</v>
      </c>
      <c r="C13" s="14" t="s">
        <v>44</v>
      </c>
    </row>
    <row r="14" spans="1:3" ht="15">
      <c r="A14" s="24" t="s">
        <v>24</v>
      </c>
      <c r="B14" s="26">
        <f>AVERAGE('Calculations-Sources'!C9-'Calculations-Sources'!B5,'Calculations-Sources'!C13-'Calculations-Sources'!B5)</f>
        <v>596.44</v>
      </c>
      <c r="C14" s="14"/>
    </row>
    <row r="15" spans="1:3" ht="15">
      <c r="A15" s="24" t="s">
        <v>23</v>
      </c>
      <c r="B15" s="26">
        <f>'Calculations-Sources'!B5</f>
        <v>1620</v>
      </c>
      <c r="C15" s="14"/>
    </row>
    <row r="16" spans="1:3" ht="15">
      <c r="A16" s="22" t="s">
        <v>39</v>
      </c>
      <c r="B16" s="23">
        <f>AVERAGE('Calculations-Sources'!C9,'Calculations-Sources'!C13)</f>
        <v>2216.44</v>
      </c>
      <c r="C16" s="14"/>
    </row>
    <row r="17" ht="15">
      <c r="C17" s="14"/>
    </row>
    <row r="18" spans="1:3" ht="18.75">
      <c r="A18" s="19" t="s">
        <v>27</v>
      </c>
      <c r="B18" s="20"/>
      <c r="C18" s="14"/>
    </row>
    <row r="19" spans="1:3" ht="30">
      <c r="A19" s="13" t="s">
        <v>26</v>
      </c>
      <c r="B19" s="18">
        <v>360</v>
      </c>
      <c r="C19" s="14" t="s">
        <v>34</v>
      </c>
    </row>
    <row r="20" spans="1:3" ht="45">
      <c r="A20" s="13" t="s">
        <v>26</v>
      </c>
      <c r="B20" s="17">
        <v>0.5</v>
      </c>
      <c r="C20" s="14" t="s">
        <v>35</v>
      </c>
    </row>
    <row r="21" spans="1:3" ht="15">
      <c r="A21" s="13" t="s">
        <v>26</v>
      </c>
      <c r="B21" s="27">
        <v>2</v>
      </c>
      <c r="C21" s="14" t="s">
        <v>43</v>
      </c>
    </row>
    <row r="22" spans="2:3" ht="15">
      <c r="B22" s="21">
        <f>B19*B20</f>
        <v>180</v>
      </c>
      <c r="C22" s="14" t="s">
        <v>36</v>
      </c>
    </row>
    <row r="23" spans="2:3" ht="30">
      <c r="B23" s="24">
        <f>B22/B21+0.1*B19</f>
        <v>126</v>
      </c>
      <c r="C23" s="14" t="s">
        <v>45</v>
      </c>
    </row>
    <row r="24" spans="1:2" ht="15">
      <c r="A24" s="24" t="s">
        <v>24</v>
      </c>
      <c r="B24" s="26">
        <f>AVERAGE('Calculations-Sources'!C22-'Calculations-Sources'!B17,'Calculations-Sources'!C26-'Calculations-Sources'!B25)</f>
        <v>330.22</v>
      </c>
    </row>
    <row r="25" spans="1:2" ht="15">
      <c r="A25" s="24" t="s">
        <v>23</v>
      </c>
      <c r="B25" s="26">
        <f>'Calculations-Sources'!B17</f>
        <v>1260</v>
      </c>
    </row>
    <row r="26" spans="1:3" ht="15">
      <c r="A26" s="25" t="s">
        <v>40</v>
      </c>
      <c r="B26" s="23">
        <f>AVERAGE('Calculations-Sources'!C22,'Calculations-Sources'!C26)</f>
        <v>1590.22</v>
      </c>
      <c r="C26" s="2"/>
    </row>
    <row r="27" spans="2:3" ht="15">
      <c r="B27" s="1"/>
      <c r="C27" s="2"/>
    </row>
    <row r="28" spans="1:3" ht="60">
      <c r="A28" s="10" t="s">
        <v>37</v>
      </c>
      <c r="B28" s="1"/>
      <c r="C28" s="2"/>
    </row>
    <row r="29" spans="1:3" ht="90">
      <c r="A29" s="10" t="s">
        <v>41</v>
      </c>
      <c r="B29" s="1"/>
      <c r="C29" s="2"/>
    </row>
    <row r="30" spans="1:3" ht="45">
      <c r="A30" s="10" t="s">
        <v>42</v>
      </c>
      <c r="C30" s="2"/>
    </row>
  </sheetData>
  <sheetProtection sheet="1" objects="1" scenarios="1"/>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PageLayoutView="0" workbookViewId="0" topLeftCell="A1">
      <selection activeCell="C18" sqref="C18"/>
    </sheetView>
  </sheetViews>
  <sheetFormatPr defaultColWidth="9.140625" defaultRowHeight="15"/>
  <sheetData>
    <row r="1" ht="21">
      <c r="A1" s="15" t="s">
        <v>28</v>
      </c>
    </row>
    <row r="3" spans="1:3" ht="15">
      <c r="A3" s="11" t="s">
        <v>18</v>
      </c>
      <c r="C3" s="2"/>
    </row>
    <row r="4" spans="1:3" ht="15">
      <c r="A4" t="s">
        <v>6</v>
      </c>
      <c r="B4" s="1">
        <f>0.045*Summary!B9</f>
        <v>16.2</v>
      </c>
      <c r="C4" s="2" t="s">
        <v>0</v>
      </c>
    </row>
    <row r="5" spans="1:3" ht="15">
      <c r="A5" t="s">
        <v>21</v>
      </c>
      <c r="B5" s="3">
        <f>10*Summary!B13</f>
        <v>1620</v>
      </c>
      <c r="C5" s="2" t="s">
        <v>38</v>
      </c>
    </row>
    <row r="6" spans="1:3" ht="15">
      <c r="A6" t="s">
        <v>7</v>
      </c>
      <c r="B6" s="3">
        <f>128</f>
        <v>128</v>
      </c>
      <c r="C6" s="2" t="s">
        <v>1</v>
      </c>
    </row>
    <row r="7" spans="1:3" ht="15">
      <c r="A7" t="s">
        <v>8</v>
      </c>
      <c r="B7" s="3">
        <f>0.05*Summary!B9</f>
        <v>18</v>
      </c>
      <c r="C7" s="2" t="s">
        <v>2</v>
      </c>
    </row>
    <row r="8" spans="1:3" ht="15">
      <c r="A8" t="s">
        <v>9</v>
      </c>
      <c r="B8" s="3">
        <f>0.168*Summary!B9</f>
        <v>60.480000000000004</v>
      </c>
      <c r="C8" s="2" t="s">
        <v>20</v>
      </c>
    </row>
    <row r="9" spans="1:3" ht="15">
      <c r="A9" s="2" t="s">
        <v>10</v>
      </c>
      <c r="C9" s="4">
        <f>SUM(B5:B8)</f>
        <v>1826.48</v>
      </c>
    </row>
    <row r="11" spans="1:3" ht="15">
      <c r="A11" t="s">
        <v>11</v>
      </c>
      <c r="B11" s="3">
        <f>2.74*Summary!B9</f>
        <v>986.4000000000001</v>
      </c>
      <c r="C11" s="5" t="s">
        <v>3</v>
      </c>
    </row>
    <row r="12" spans="1:3" ht="15">
      <c r="A12" t="s">
        <v>12</v>
      </c>
      <c r="B12" s="3">
        <f>B5</f>
        <v>1620</v>
      </c>
      <c r="C12" t="s">
        <v>4</v>
      </c>
    </row>
    <row r="13" spans="1:3" ht="15">
      <c r="A13" s="2" t="s">
        <v>13</v>
      </c>
      <c r="C13" s="3">
        <f>SUM(B11:B12)</f>
        <v>2606.4</v>
      </c>
    </row>
    <row r="14" ht="15">
      <c r="C14" s="2"/>
    </row>
    <row r="15" spans="1:3" ht="15">
      <c r="A15" s="11" t="s">
        <v>19</v>
      </c>
      <c r="C15" s="2"/>
    </row>
    <row r="16" spans="1:3" ht="15">
      <c r="A16" t="s">
        <v>6</v>
      </c>
      <c r="B16" s="1">
        <f>0.045*Summary!B22</f>
        <v>8.1</v>
      </c>
      <c r="C16" s="2" t="s">
        <v>0</v>
      </c>
    </row>
    <row r="17" spans="1:3" ht="15">
      <c r="A17" t="s">
        <v>22</v>
      </c>
      <c r="B17" s="3">
        <f>Summary!B23*10</f>
        <v>1260</v>
      </c>
      <c r="C17" s="2" t="s">
        <v>38</v>
      </c>
    </row>
    <row r="18" spans="1:3" ht="15">
      <c r="A18" t="s">
        <v>14</v>
      </c>
      <c r="B18" s="3">
        <f>128</f>
        <v>128</v>
      </c>
      <c r="C18" s="2" t="s">
        <v>1</v>
      </c>
    </row>
    <row r="19" spans="1:3" ht="15">
      <c r="A19" t="s">
        <v>15</v>
      </c>
      <c r="B19" s="3">
        <f>0.05*Summary!B22</f>
        <v>9</v>
      </c>
      <c r="C19" s="2" t="s">
        <v>2</v>
      </c>
    </row>
    <row r="20" spans="1:3" ht="15">
      <c r="A20" t="s">
        <v>16</v>
      </c>
      <c r="B20" s="3">
        <f>0.168*Summary!B22</f>
        <v>30.240000000000002</v>
      </c>
      <c r="C20" s="5" t="s">
        <v>5</v>
      </c>
    </row>
    <row r="22" spans="1:3" ht="15">
      <c r="A22" s="2" t="s">
        <v>17</v>
      </c>
      <c r="C22" s="4">
        <f>SUM(B17:B20)</f>
        <v>1427.24</v>
      </c>
    </row>
    <row r="24" spans="1:3" ht="15">
      <c r="A24" t="s">
        <v>11</v>
      </c>
      <c r="B24" s="3">
        <f>2.74*Summary!B22</f>
        <v>493.20000000000005</v>
      </c>
      <c r="C24" s="5" t="s">
        <v>3</v>
      </c>
    </row>
    <row r="25" spans="1:3" ht="15">
      <c r="A25" t="s">
        <v>12</v>
      </c>
      <c r="B25" s="3">
        <f>B17</f>
        <v>1260</v>
      </c>
      <c r="C25" s="5"/>
    </row>
    <row r="26" spans="1:3" ht="15">
      <c r="A26" s="2" t="s">
        <v>13</v>
      </c>
      <c r="B26" s="3"/>
      <c r="C26" s="6">
        <f>SUM(B24:B25)</f>
        <v>1753.2</v>
      </c>
    </row>
    <row r="27" spans="1:3" ht="15">
      <c r="A27" s="2"/>
      <c r="B27" s="3"/>
      <c r="C27" s="6"/>
    </row>
    <row r="28" spans="1:3" ht="15">
      <c r="A28" s="9"/>
      <c r="B28" s="7"/>
      <c r="C28" s="8"/>
    </row>
    <row r="29" spans="1:3" ht="15">
      <c r="A29" s="9"/>
      <c r="B29" s="9"/>
      <c r="C29" s="7"/>
    </row>
    <row r="30" spans="2:3" ht="15">
      <c r="B30" s="3"/>
      <c r="C30"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 Hugh</dc:creator>
  <cp:keywords/>
  <dc:description/>
  <cp:lastModifiedBy>Brent Hugh</cp:lastModifiedBy>
  <dcterms:created xsi:type="dcterms:W3CDTF">2011-09-16T22:09:18Z</dcterms:created>
  <dcterms:modified xsi:type="dcterms:W3CDTF">2011-09-16T23:32:48Z</dcterms:modified>
  <cp:category/>
  <cp:version/>
  <cp:contentType/>
  <cp:contentStatus/>
</cp:coreProperties>
</file>